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_laptop_2018\15Oct2018\"/>
    </mc:Choice>
  </mc:AlternateContent>
  <xr:revisionPtr revIDLastSave="0" documentId="8_{8D00DACA-CED8-45B3-86E7-54CA94AC68BA}" xr6:coauthVersionLast="37" xr6:coauthVersionMax="37" xr10:uidLastSave="{00000000-0000-0000-0000-000000000000}"/>
  <bookViews>
    <workbookView xWindow="240" yWindow="60" windowWidth="10440" windowHeight="7340" xr2:uid="{00000000-000D-0000-FFFF-FFFF00000000}"/>
  </bookViews>
  <sheets>
    <sheet name="KN_quantiles" sheetId="1" r:id="rId1"/>
  </sheets>
  <calcPr calcId="162913"/>
</workbook>
</file>

<file path=xl/calcChain.xml><?xml version="1.0" encoding="utf-8"?>
<calcChain xmlns="http://schemas.openxmlformats.org/spreadsheetml/2006/main">
  <c r="B27" i="1" l="1"/>
  <c r="B24" i="1"/>
  <c r="L43" i="1" l="1"/>
  <c r="J43" i="1"/>
  <c r="H43" i="1"/>
  <c r="F43" i="1" l="1"/>
  <c r="A35" i="1"/>
  <c r="G37" i="1" l="1"/>
  <c r="F45" i="1" s="1"/>
  <c r="D44" i="1" l="1"/>
  <c r="D43" i="1"/>
  <c r="B43" i="1" l="1"/>
  <c r="G39" i="1"/>
  <c r="G38" i="1"/>
  <c r="G40" i="1" s="1"/>
  <c r="A30" i="1"/>
  <c r="A31" i="1"/>
  <c r="A32" i="1"/>
  <c r="B23" i="1"/>
  <c r="B26" i="1"/>
  <c r="A34" i="1" l="1"/>
  <c r="E34" i="1" s="1"/>
  <c r="A33" i="1"/>
  <c r="B48" i="1" s="1"/>
  <c r="A39" i="1"/>
  <c r="B47" i="1"/>
  <c r="A40" i="1"/>
  <c r="G35" i="1"/>
  <c r="F44" i="1" s="1"/>
  <c r="A38" i="1"/>
  <c r="A36" i="1"/>
  <c r="G36" i="1"/>
  <c r="G34" i="1"/>
  <c r="A37" i="1"/>
  <c r="E40" i="1" l="1"/>
  <c r="J47" i="1" s="1"/>
  <c r="E35" i="1"/>
  <c r="B60" i="1" s="1"/>
  <c r="E33" i="1"/>
  <c r="D46" i="1" s="1"/>
  <c r="B49" i="1"/>
  <c r="L49" i="1"/>
  <c r="H53" i="1"/>
  <c r="F51" i="1"/>
  <c r="J49" i="1"/>
  <c r="H57" i="1"/>
  <c r="D50" i="1"/>
  <c r="L72" i="1"/>
  <c r="L60" i="1"/>
  <c r="L44" i="1"/>
  <c r="L46" i="1"/>
  <c r="L67" i="1"/>
  <c r="H54" i="1"/>
  <c r="L50" i="1"/>
  <c r="L73" i="1"/>
  <c r="J72" i="1"/>
  <c r="J68" i="1"/>
  <c r="J65" i="1"/>
  <c r="J74" i="1"/>
  <c r="J61" i="1"/>
  <c r="J44" i="1"/>
  <c r="H46" i="1"/>
  <c r="J45" i="1"/>
  <c r="J57" i="1"/>
  <c r="D47" i="1"/>
  <c r="H49" i="1"/>
  <c r="H65" i="1"/>
  <c r="H44" i="1"/>
  <c r="H45" i="1"/>
  <c r="H71" i="1"/>
  <c r="F66" i="1"/>
  <c r="F65" i="1"/>
  <c r="G33" i="1"/>
  <c r="F62" i="1"/>
  <c r="B46" i="1"/>
  <c r="F46" i="1"/>
  <c r="F56" i="1"/>
  <c r="D76" i="1"/>
  <c r="D73" i="1"/>
  <c r="D59" i="1"/>
  <c r="B55" i="1"/>
  <c r="D51" i="1"/>
  <c r="B44" i="1"/>
  <c r="B45" i="1"/>
  <c r="E36" i="1"/>
  <c r="H64" i="1" s="1"/>
  <c r="E38" i="1"/>
  <c r="F58" i="1" s="1"/>
  <c r="E32" i="1"/>
  <c r="L68" i="1" s="1"/>
  <c r="E30" i="1"/>
  <c r="G32" i="1"/>
  <c r="B69" i="1" s="1"/>
  <c r="E31" i="1"/>
  <c r="D57" i="1" s="1"/>
  <c r="E37" i="1"/>
  <c r="L53" i="1" s="1"/>
  <c r="E39" i="1"/>
  <c r="L74" i="1" s="1"/>
  <c r="B53" i="1"/>
  <c r="B54" i="1"/>
  <c r="G31" i="1"/>
  <c r="G30" i="1"/>
  <c r="B73" i="1" l="1"/>
  <c r="D64" i="1"/>
  <c r="D71" i="1"/>
  <c r="F61" i="1"/>
  <c r="J70" i="1"/>
  <c r="D69" i="1"/>
  <c r="D62" i="1"/>
  <c r="F64" i="1"/>
  <c r="H69" i="1"/>
  <c r="J76" i="1"/>
  <c r="L71" i="1"/>
  <c r="L47" i="1"/>
  <c r="L51" i="1"/>
  <c r="L63" i="1"/>
  <c r="B68" i="1"/>
  <c r="F59" i="1"/>
  <c r="H73" i="1"/>
  <c r="H62" i="1"/>
  <c r="D54" i="1"/>
  <c r="H60" i="1"/>
  <c r="B57" i="1"/>
  <c r="L75" i="1"/>
  <c r="B51" i="1"/>
  <c r="J52" i="1"/>
  <c r="F48" i="1"/>
  <c r="H48" i="1"/>
  <c r="L55" i="1"/>
  <c r="J46" i="1"/>
  <c r="B58" i="1"/>
  <c r="D68" i="1"/>
  <c r="B52" i="1"/>
  <c r="D58" i="1"/>
  <c r="J59" i="1"/>
  <c r="J62" i="1"/>
  <c r="H67" i="1"/>
  <c r="J56" i="1"/>
  <c r="J75" i="1"/>
  <c r="J67" i="1"/>
  <c r="L69" i="1"/>
  <c r="D60" i="1"/>
  <c r="D66" i="1"/>
  <c r="J64" i="1"/>
  <c r="L66" i="1"/>
  <c r="L70" i="1"/>
  <c r="H47" i="1"/>
  <c r="L45" i="1"/>
  <c r="F47" i="1"/>
  <c r="D45" i="1"/>
  <c r="F60" i="1"/>
  <c r="H68" i="1"/>
  <c r="J63" i="1"/>
  <c r="L64" i="1"/>
  <c r="H51" i="1"/>
  <c r="F49" i="1"/>
  <c r="H55" i="1"/>
  <c r="D48" i="1"/>
  <c r="B59" i="1"/>
  <c r="L54" i="1"/>
  <c r="J51" i="1"/>
  <c r="H59" i="1"/>
  <c r="F53" i="1"/>
  <c r="D53" i="1"/>
  <c r="D63" i="1"/>
  <c r="D61" i="1"/>
  <c r="D75" i="1"/>
  <c r="D70" i="1"/>
  <c r="H72" i="1"/>
  <c r="H70" i="1"/>
  <c r="H66" i="1"/>
  <c r="J58" i="1"/>
  <c r="J73" i="1"/>
  <c r="L58" i="1"/>
  <c r="L62" i="1"/>
  <c r="J71" i="1"/>
  <c r="B74" i="1"/>
  <c r="H58" i="1"/>
  <c r="J50" i="1"/>
  <c r="L52" i="1"/>
  <c r="F52" i="1"/>
  <c r="D52" i="1"/>
  <c r="L61" i="1"/>
  <c r="L48" i="1"/>
  <c r="H52" i="1"/>
  <c r="J48" i="1"/>
  <c r="F50" i="1"/>
  <c r="H56" i="1"/>
  <c r="D49" i="1"/>
  <c r="D67" i="1"/>
  <c r="D65" i="1"/>
  <c r="D72" i="1"/>
  <c r="D74" i="1"/>
  <c r="F57" i="1"/>
  <c r="F63" i="1"/>
  <c r="H63" i="1"/>
  <c r="H61" i="1"/>
  <c r="J55" i="1"/>
  <c r="J60" i="1"/>
  <c r="J66" i="1"/>
  <c r="J69" i="1"/>
  <c r="L65" i="1"/>
  <c r="L76" i="1"/>
  <c r="L59" i="1"/>
  <c r="B70" i="1"/>
  <c r="J53" i="1"/>
  <c r="L56" i="1"/>
  <c r="J54" i="1"/>
  <c r="L57" i="1"/>
  <c r="B75" i="1"/>
  <c r="B76" i="1"/>
  <c r="B77" i="1"/>
  <c r="B72" i="1"/>
  <c r="B56" i="1"/>
  <c r="H50" i="1"/>
  <c r="D56" i="1"/>
  <c r="F55" i="1"/>
  <c r="D55" i="1"/>
  <c r="F54" i="1"/>
  <c r="B67" i="1"/>
  <c r="B71" i="1"/>
  <c r="B50" i="1"/>
  <c r="B66" i="1"/>
  <c r="B63" i="1"/>
  <c r="B61" i="1"/>
  <c r="B64" i="1"/>
  <c r="B62" i="1"/>
  <c r="B65" i="1"/>
  <c r="J79" i="1" l="1"/>
  <c r="J80" i="1" s="1"/>
  <c r="H79" i="1"/>
  <c r="H80" i="1" s="1"/>
  <c r="L79" i="1"/>
  <c r="F79" i="1"/>
  <c r="D79" i="1"/>
  <c r="D80" i="1" s="1"/>
  <c r="B79" i="1"/>
  <c r="B80" i="1" s="1"/>
  <c r="H81" i="1" l="1"/>
  <c r="J81" i="1"/>
  <c r="B81" i="1"/>
  <c r="D81" i="1"/>
  <c r="H82" i="1" l="1"/>
  <c r="J82" i="1"/>
  <c r="D82" i="1"/>
  <c r="B82" i="1"/>
  <c r="J83" i="1" l="1"/>
  <c r="H83" i="1"/>
  <c r="B83" i="1"/>
  <c r="D83" i="1"/>
  <c r="E27" i="1" l="1"/>
  <c r="E26" i="1"/>
  <c r="E24" i="1"/>
  <c r="E23" i="1"/>
</calcChain>
</file>

<file path=xl/sharedStrings.xml><?xml version="1.0" encoding="utf-8"?>
<sst xmlns="http://schemas.openxmlformats.org/spreadsheetml/2006/main" count="99" uniqueCount="89">
  <si>
    <t>&lt;- T1: enter observation number for end of first regime - 0 if only one regime</t>
  </si>
  <si>
    <t>RESULTS</t>
  </si>
  <si>
    <t>COMPUTATIONS</t>
  </si>
  <si>
    <t>&lt;- v1-0=T1/T</t>
  </si>
  <si>
    <t>&lt;- v2-v1=(T2-T1)/T</t>
  </si>
  <si>
    <t>&lt;- 1-v2=1-T2/T</t>
  </si>
  <si>
    <t>*********</t>
  </si>
  <si>
    <t>Kurita and Nielsen (2018)</t>
    <phoneticPr fontId="1" type="noConversion"/>
  </si>
  <si>
    <t>&lt;- p: enter dimension of full system</t>
    <phoneticPr fontId="1" type="noConversion"/>
  </si>
  <si>
    <t>&lt;- m: enter dimension of partial system (m&lt;p)</t>
    <phoneticPr fontId="1" type="noConversion"/>
  </si>
  <si>
    <t>&lt;- if p-r = 1</t>
    <phoneticPr fontId="1" type="noConversion"/>
  </si>
  <si>
    <t>&lt;- p-r</t>
    <phoneticPr fontId="1" type="noConversion"/>
  </si>
  <si>
    <t>&lt;- 1/(p-r)</t>
    <phoneticPr fontId="1" type="noConversion"/>
  </si>
  <si>
    <t>&lt;- T2: enter observation number for end of second regime</t>
    <phoneticPr fontId="1" type="noConversion"/>
  </si>
  <si>
    <t>Example values for Table 4 in Kurita and Nielsen (2018)</t>
    <phoneticPr fontId="1" type="noConversion"/>
  </si>
  <si>
    <t>"Partial cointegrated vector autoregressive models with structural breaks in deterministic terms"</t>
    <phoneticPr fontId="1" type="noConversion"/>
  </si>
  <si>
    <t>&lt;- (p-r)^2</t>
    <phoneticPr fontId="1" type="noConversion"/>
  </si>
  <si>
    <t>&lt;- (p-r)^3</t>
  </si>
  <si>
    <t>&lt;- a^2</t>
    <phoneticPr fontId="1" type="noConversion"/>
  </si>
  <si>
    <t>&lt;- a^3</t>
  </si>
  <si>
    <t>&lt;- b^2</t>
    <phoneticPr fontId="1" type="noConversion"/>
  </si>
  <si>
    <t>&lt;- b^3</t>
  </si>
  <si>
    <t>&lt;- a*b</t>
    <phoneticPr fontId="1" type="noConversion"/>
  </si>
  <si>
    <t>&lt;- (a^2)*b</t>
    <phoneticPr fontId="1" type="noConversion"/>
  </si>
  <si>
    <t>&lt;- a*(b^2)</t>
    <phoneticPr fontId="1" type="noConversion"/>
  </si>
  <si>
    <t>&lt;- if p-r = 2</t>
  </si>
  <si>
    <t>&lt;- if p-r = 3</t>
  </si>
  <si>
    <t>&lt;- a*(p-r)</t>
    <phoneticPr fontId="1" type="noConversion"/>
  </si>
  <si>
    <t>&lt;- b*(p-r)</t>
    <phoneticPr fontId="1" type="noConversion"/>
  </si>
  <si>
    <t>&lt;- a/(p-r)</t>
    <phoneticPr fontId="1" type="noConversion"/>
  </si>
  <si>
    <t>&lt;- b/(p-r)</t>
    <phoneticPr fontId="1" type="noConversion"/>
  </si>
  <si>
    <t>&lt;- m-r</t>
    <phoneticPr fontId="1" type="noConversion"/>
  </si>
  <si>
    <t>&lt;- p-m</t>
    <phoneticPr fontId="1" type="noConversion"/>
  </si>
  <si>
    <t>TABLES 6 AND 7 (Kurita and Nielsen, 2018)</t>
    <phoneticPr fontId="1" type="noConversion"/>
  </si>
  <si>
    <t>&lt;- 1/(p-r)^2</t>
    <phoneticPr fontId="1" type="noConversion"/>
  </si>
  <si>
    <t>&lt;- 1/(p-r)^3</t>
    <phoneticPr fontId="1" type="noConversion"/>
  </si>
  <si>
    <t>&lt;- a</t>
    <phoneticPr fontId="1" type="noConversion"/>
  </si>
  <si>
    <t>&lt;- b</t>
    <phoneticPr fontId="1" type="noConversion"/>
  </si>
  <si>
    <t>&lt;- a = min(v1-0,v2-v1,1-v2)</t>
    <phoneticPr fontId="1" type="noConversion"/>
  </si>
  <si>
    <t>&lt;- b = median(v1-0,v2-v1,1-v2)</t>
    <phoneticPr fontId="1" type="noConversion"/>
  </si>
  <si>
    <t>&lt;- a/(p-r)^2</t>
    <phoneticPr fontId="1" type="noConversion"/>
  </si>
  <si>
    <t>&lt;- b/(p-r)^2</t>
    <phoneticPr fontId="1" type="noConversion"/>
  </si>
  <si>
    <t>&lt;- q: enter number of regimes</t>
    <phoneticPr fontId="1" type="noConversion"/>
  </si>
  <si>
    <t>based on response surfaces reported in Tables 6 and 7 of the above paper.</t>
    <phoneticPr fontId="1" type="noConversion"/>
  </si>
  <si>
    <t>log_del_F</t>
    <phoneticPr fontId="4"/>
  </si>
  <si>
    <t>del_F</t>
    <phoneticPr fontId="4"/>
  </si>
  <si>
    <t xml:space="preserve"> - Model with broken constant</t>
    <phoneticPr fontId="1" type="noConversion"/>
  </si>
  <si>
    <t xml:space="preserve"> - Model with broken linear trend</t>
    <phoneticPr fontId="1" type="noConversion"/>
  </si>
  <si>
    <t>p=5</t>
    <phoneticPr fontId="1" type="noConversion"/>
  </si>
  <si>
    <t>m=2</t>
    <phoneticPr fontId="1" type="noConversion"/>
  </si>
  <si>
    <t>r=0</t>
    <phoneticPr fontId="1" type="noConversion"/>
  </si>
  <si>
    <t>T=94</t>
    <phoneticPr fontId="1" type="noConversion"/>
  </si>
  <si>
    <t>T1=70</t>
    <phoneticPr fontId="1" type="noConversion"/>
  </si>
  <si>
    <t>T2=94</t>
    <phoneticPr fontId="1" type="noConversion"/>
  </si>
  <si>
    <t>q=2</t>
    <phoneticPr fontId="1" type="noConversion"/>
  </si>
  <si>
    <t>ts=56.61</t>
    <phoneticPr fontId="1" type="noConversion"/>
  </si>
  <si>
    <t>nom.pv=0.05</t>
    <phoneticPr fontId="1" type="noConversion"/>
  </si>
  <si>
    <t>&lt;- observed P-value for ts</t>
    <phoneticPr fontId="1" type="noConversion"/>
  </si>
  <si>
    <t>&lt;- if p-r = 4</t>
  </si>
  <si>
    <t>Cov</t>
    <phoneticPr fontId="1" type="noConversion"/>
  </si>
  <si>
    <t>log_lam_F</t>
    <phoneticPr fontId="4"/>
  </si>
  <si>
    <t>lam_F</t>
    <phoneticPr fontId="4"/>
  </si>
  <si>
    <t>Mean_F</t>
  </si>
  <si>
    <t>Mean_F</t>
    <phoneticPr fontId="1" type="noConversion"/>
  </si>
  <si>
    <t>Var_F</t>
  </si>
  <si>
    <t>Var_F</t>
    <phoneticPr fontId="1" type="noConversion"/>
  </si>
  <si>
    <t>lam_F_star</t>
  </si>
  <si>
    <t>lam_F_star</t>
    <phoneticPr fontId="1" type="noConversion"/>
  </si>
  <si>
    <t>del_F_star</t>
  </si>
  <si>
    <t>del_F_star</t>
    <phoneticPr fontId="1" type="noConversion"/>
  </si>
  <si>
    <t>&lt;- (p-r)/(m-r)</t>
    <phoneticPr fontId="1" type="noConversion"/>
  </si>
  <si>
    <t>lam_P</t>
  </si>
  <si>
    <t>lam_P</t>
    <phoneticPr fontId="1" type="noConversion"/>
  </si>
  <si>
    <t>del_P</t>
  </si>
  <si>
    <t>del_P</t>
    <phoneticPr fontId="1" type="noConversion"/>
  </si>
  <si>
    <t>&lt;- ts: enter observed likelihood-ratio test statistic</t>
    <phoneticPr fontId="1" type="noConversion"/>
  </si>
  <si>
    <t>&lt;- r: enter cointegrating rank under null hypothesis (r&lt;=m)</t>
    <phoneticPr fontId="1" type="noConversion"/>
  </si>
  <si>
    <t>&lt;- T: enter number of observations (including initial observations for lag length)</t>
    <phoneticPr fontId="1" type="noConversion"/>
  </si>
  <si>
    <t>&lt;- sl: enter significance level</t>
    <phoneticPr fontId="1" type="noConversion"/>
  </si>
  <si>
    <t xml:space="preserve">&lt;- (1 - sl) quantile </t>
    <phoneticPr fontId="1" type="noConversion"/>
  </si>
  <si>
    <t>&lt;- (1 - sl) quantile</t>
    <phoneticPr fontId="1" type="noConversion"/>
  </si>
  <si>
    <t xml:space="preserve"> 1 - sl =</t>
    <phoneticPr fontId="1" type="noConversion"/>
  </si>
  <si>
    <t>quan =</t>
    <phoneticPr fontId="1" type="noConversion"/>
  </si>
  <si>
    <t>obs.pv =</t>
    <phoneticPr fontId="1" type="noConversion"/>
  </si>
  <si>
    <t>ts =</t>
    <phoneticPr fontId="1" type="noConversion"/>
  </si>
  <si>
    <t>1 - sl =</t>
    <phoneticPr fontId="1" type="noConversion"/>
  </si>
  <si>
    <t>USER ENTRIES (Put figures in the yellow cells below)</t>
    <phoneticPr fontId="1" type="noConversion"/>
  </si>
  <si>
    <t xml:space="preserve">Computation of Gamma-distribution approximations to the limit distributions of rank tests
</t>
    <phoneticPr fontId="1" type="noConversion"/>
  </si>
  <si>
    <t>Written by Taka Kurita, 15 October 2018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</si>
</sst>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7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6"/>
      <name val="ＭＳ Ｐゴシック"/>
      <family val="2"/>
      <charset val="128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7D3FF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3" borderId="0" xfId="0" applyFont="1" applyFill="1"/>
    <xf numFmtId="0" fontId="5" fillId="0" borderId="0" xfId="0" applyFont="1" applyAlignment="1">
      <alignment horizontal="right" vertic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3" borderId="0" xfId="0" applyFill="1"/>
    <xf numFmtId="0" fontId="0" fillId="2" borderId="2" xfId="0" applyFill="1" applyBorder="1"/>
    <xf numFmtId="0" fontId="0" fillId="0" borderId="0" xfId="0" applyAlignment="1">
      <alignment horizontal="right"/>
    </xf>
    <xf numFmtId="176" fontId="0" fillId="0" borderId="0" xfId="0" applyNumberFormat="1" applyBorder="1"/>
    <xf numFmtId="176" fontId="0" fillId="0" borderId="7" xfId="0" applyNumberFormat="1" applyBorder="1"/>
    <xf numFmtId="176" fontId="6" fillId="4" borderId="0" xfId="0" applyNumberFormat="1" applyFont="1" applyFill="1" applyBorder="1"/>
    <xf numFmtId="176" fontId="6" fillId="4" borderId="7" xfId="0" applyNumberFormat="1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0" fillId="4" borderId="4" xfId="0" applyFont="1" applyFill="1" applyBorder="1"/>
    <xf numFmtId="0" fontId="0" fillId="4" borderId="4" xfId="0" applyFont="1" applyFill="1" applyBorder="1" applyAlignment="1"/>
    <xf numFmtId="0" fontId="0" fillId="0" borderId="2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7D3FF"/>
      <color rgb="FF4BD0FF"/>
      <color rgb="FF3FCD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zoomScaleNormal="100" workbookViewId="0">
      <selection activeCell="D1" sqref="D1"/>
    </sheetView>
  </sheetViews>
  <sheetFormatPr defaultRowHeight="12.5" x14ac:dyDescent="0.25"/>
  <cols>
    <col min="1" max="12" width="9.26953125" customWidth="1"/>
  </cols>
  <sheetData>
    <row r="1" spans="1:10" ht="13" x14ac:dyDescent="0.3">
      <c r="A1" s="3" t="s">
        <v>7</v>
      </c>
    </row>
    <row r="2" spans="1:10" ht="16" customHeight="1" x14ac:dyDescent="0.3">
      <c r="A2" s="3" t="s">
        <v>15</v>
      </c>
    </row>
    <row r="3" spans="1:10" ht="7" customHeight="1" x14ac:dyDescent="0.25"/>
    <row r="4" spans="1:10" ht="11.5" customHeight="1" x14ac:dyDescent="0.25">
      <c r="A4" s="1" t="s">
        <v>6</v>
      </c>
    </row>
    <row r="5" spans="1:10" ht="12" customHeight="1" x14ac:dyDescent="0.25">
      <c r="A5" s="1" t="s">
        <v>87</v>
      </c>
    </row>
    <row r="6" spans="1:10" ht="12" customHeight="1" x14ac:dyDescent="0.25">
      <c r="A6" s="1" t="s">
        <v>43</v>
      </c>
    </row>
    <row r="7" spans="1:10" ht="14.5" customHeight="1" x14ac:dyDescent="0.25">
      <c r="A7" t="s">
        <v>88</v>
      </c>
    </row>
    <row r="8" spans="1:10" x14ac:dyDescent="0.25">
      <c r="A8" t="s">
        <v>6</v>
      </c>
    </row>
    <row r="9" spans="1:10" ht="7" customHeight="1" thickBot="1" x14ac:dyDescent="0.3"/>
    <row r="10" spans="1:10" ht="13" customHeight="1" x14ac:dyDescent="0.25">
      <c r="A10" s="19" t="s">
        <v>86</v>
      </c>
      <c r="B10" s="20"/>
      <c r="C10" s="20"/>
      <c r="D10" s="25"/>
      <c r="E10" s="25"/>
      <c r="F10" s="36"/>
      <c r="G10" s="5"/>
      <c r="H10" s="6"/>
      <c r="J10" s="2" t="s">
        <v>14</v>
      </c>
    </row>
    <row r="11" spans="1:10" ht="13" customHeight="1" x14ac:dyDescent="0.3">
      <c r="A11" s="7">
        <v>5</v>
      </c>
      <c r="B11" s="8" t="s">
        <v>8</v>
      </c>
      <c r="C11" s="8"/>
      <c r="D11" s="8"/>
      <c r="E11" s="8"/>
      <c r="F11" s="8"/>
      <c r="G11" s="8"/>
      <c r="H11" s="9"/>
      <c r="J11" s="4" t="s">
        <v>48</v>
      </c>
    </row>
    <row r="12" spans="1:10" ht="13" customHeight="1" x14ac:dyDescent="0.3">
      <c r="A12" s="7">
        <v>2</v>
      </c>
      <c r="B12" s="8" t="s">
        <v>9</v>
      </c>
      <c r="C12" s="8"/>
      <c r="D12" s="8"/>
      <c r="E12" s="8"/>
      <c r="F12" s="8"/>
      <c r="G12" s="8"/>
      <c r="H12" s="9"/>
      <c r="J12" s="4" t="s">
        <v>49</v>
      </c>
    </row>
    <row r="13" spans="1:10" ht="13" x14ac:dyDescent="0.3">
      <c r="A13" s="7">
        <v>0</v>
      </c>
      <c r="B13" s="8" t="s">
        <v>76</v>
      </c>
      <c r="C13" s="8"/>
      <c r="D13" s="8"/>
      <c r="E13" s="8"/>
      <c r="F13" s="8"/>
      <c r="G13" s="8"/>
      <c r="H13" s="9"/>
      <c r="J13" s="4" t="s">
        <v>50</v>
      </c>
    </row>
    <row r="14" spans="1:10" ht="13" x14ac:dyDescent="0.3">
      <c r="A14" s="7">
        <v>94</v>
      </c>
      <c r="B14" s="8" t="s">
        <v>77</v>
      </c>
      <c r="C14" s="8"/>
      <c r="D14" s="8"/>
      <c r="E14" s="8"/>
      <c r="F14" s="8"/>
      <c r="G14" s="8"/>
      <c r="H14" s="9"/>
      <c r="J14" s="4" t="s">
        <v>51</v>
      </c>
    </row>
    <row r="15" spans="1:10" ht="13" x14ac:dyDescent="0.3">
      <c r="A15" s="7">
        <v>70</v>
      </c>
      <c r="B15" s="8" t="s">
        <v>0</v>
      </c>
      <c r="C15" s="8"/>
      <c r="D15" s="8"/>
      <c r="E15" s="8"/>
      <c r="F15" s="8"/>
      <c r="G15" s="8"/>
      <c r="H15" s="9"/>
      <c r="J15" s="4" t="s">
        <v>52</v>
      </c>
    </row>
    <row r="16" spans="1:10" ht="13" x14ac:dyDescent="0.3">
      <c r="A16" s="7">
        <v>94</v>
      </c>
      <c r="B16" s="8" t="s">
        <v>13</v>
      </c>
      <c r="C16" s="8"/>
      <c r="D16" s="8"/>
      <c r="E16" s="8"/>
      <c r="F16" s="8"/>
      <c r="G16" s="8"/>
      <c r="H16" s="9"/>
      <c r="J16" s="4" t="s">
        <v>53</v>
      </c>
    </row>
    <row r="17" spans="1:10" ht="13" x14ac:dyDescent="0.3">
      <c r="A17" s="7">
        <v>2</v>
      </c>
      <c r="B17" s="8" t="s">
        <v>42</v>
      </c>
      <c r="C17" s="8"/>
      <c r="D17" s="8"/>
      <c r="E17" s="8"/>
      <c r="F17" s="8"/>
      <c r="G17" s="8"/>
      <c r="H17" s="9"/>
      <c r="J17" s="4" t="s">
        <v>54</v>
      </c>
    </row>
    <row r="18" spans="1:10" ht="13" x14ac:dyDescent="0.3">
      <c r="A18" s="7">
        <v>56.61</v>
      </c>
      <c r="B18" s="8" t="s">
        <v>75</v>
      </c>
      <c r="C18" s="8"/>
      <c r="D18" s="8"/>
      <c r="E18" s="8"/>
      <c r="F18" s="8"/>
      <c r="G18" s="8"/>
      <c r="H18" s="9"/>
      <c r="J18" s="4" t="s">
        <v>55</v>
      </c>
    </row>
    <row r="19" spans="1:10" ht="13" x14ac:dyDescent="0.3">
      <c r="A19" s="7">
        <v>0.05</v>
      </c>
      <c r="B19" s="8" t="s">
        <v>78</v>
      </c>
      <c r="C19" s="8"/>
      <c r="D19" s="8"/>
      <c r="E19" s="8"/>
      <c r="F19" s="8"/>
      <c r="G19" s="8"/>
      <c r="H19" s="9"/>
      <c r="J19" s="4" t="s">
        <v>56</v>
      </c>
    </row>
    <row r="20" spans="1:10" ht="11" customHeight="1" x14ac:dyDescent="0.25">
      <c r="A20" s="10"/>
      <c r="B20" s="8"/>
      <c r="C20" s="8"/>
      <c r="D20" s="8"/>
      <c r="E20" s="8"/>
      <c r="F20" s="8"/>
      <c r="G20" s="8"/>
      <c r="H20" s="9"/>
    </row>
    <row r="21" spans="1:10" ht="13" x14ac:dyDescent="0.3">
      <c r="A21" s="35" t="s">
        <v>1</v>
      </c>
      <c r="B21" s="31"/>
      <c r="C21" s="32"/>
      <c r="D21" s="8"/>
      <c r="E21" s="8"/>
      <c r="F21" s="8"/>
      <c r="G21" s="8"/>
      <c r="H21" s="9"/>
    </row>
    <row r="22" spans="1:10" ht="13" x14ac:dyDescent="0.3">
      <c r="A22" s="34" t="s">
        <v>47</v>
      </c>
      <c r="B22" s="32"/>
      <c r="C22" s="32"/>
      <c r="D22" s="21"/>
      <c r="E22" s="8"/>
      <c r="F22" s="8"/>
      <c r="G22" s="8"/>
      <c r="H22" s="9"/>
    </row>
    <row r="23" spans="1:10" ht="14" customHeight="1" x14ac:dyDescent="0.3">
      <c r="A23" s="11" t="s">
        <v>84</v>
      </c>
      <c r="B23" s="27">
        <f>A18</f>
        <v>56.61</v>
      </c>
      <c r="C23" s="15"/>
      <c r="D23" s="22" t="s">
        <v>82</v>
      </c>
      <c r="E23" s="29">
        <f>GAMMAINV(1-A19,B83,D83)</f>
        <v>50.864404531396609</v>
      </c>
      <c r="F23" s="8" t="s">
        <v>79</v>
      </c>
      <c r="G23" s="8"/>
      <c r="H23" s="9"/>
    </row>
    <row r="24" spans="1:10" ht="14" customHeight="1" x14ac:dyDescent="0.3">
      <c r="A24" s="11" t="s">
        <v>81</v>
      </c>
      <c r="B24" s="27">
        <f>1-A19</f>
        <v>0.95</v>
      </c>
      <c r="C24" s="15"/>
      <c r="D24" s="22" t="s">
        <v>83</v>
      </c>
      <c r="E24" s="29">
        <f>1-GAMMADIST(A18,B83,D83,TRUE)</f>
        <v>1.4320756415242997E-2</v>
      </c>
      <c r="F24" s="8" t="s">
        <v>57</v>
      </c>
      <c r="G24" s="8"/>
      <c r="H24" s="9"/>
    </row>
    <row r="25" spans="1:10" ht="13" x14ac:dyDescent="0.3">
      <c r="A25" s="34" t="s">
        <v>46</v>
      </c>
      <c r="B25" s="32"/>
      <c r="C25" s="33"/>
      <c r="D25" s="21"/>
      <c r="E25" s="21"/>
      <c r="F25" s="8"/>
      <c r="G25" s="8"/>
      <c r="H25" s="9"/>
    </row>
    <row r="26" spans="1:10" ht="14" customHeight="1" x14ac:dyDescent="0.3">
      <c r="A26" s="11" t="s">
        <v>84</v>
      </c>
      <c r="B26" s="27">
        <f>A18</f>
        <v>56.61</v>
      </c>
      <c r="C26" s="15"/>
      <c r="D26" s="22" t="s">
        <v>82</v>
      </c>
      <c r="E26" s="29">
        <f>GAMMAINV(1-A19,H83,J83)</f>
        <v>41.318982815923228</v>
      </c>
      <c r="F26" s="8" t="s">
        <v>80</v>
      </c>
      <c r="G26" s="8"/>
      <c r="H26" s="9"/>
    </row>
    <row r="27" spans="1:10" ht="14" customHeight="1" thickBot="1" x14ac:dyDescent="0.35">
      <c r="A27" s="12" t="s">
        <v>85</v>
      </c>
      <c r="B27" s="28">
        <f>1-A19</f>
        <v>0.95</v>
      </c>
      <c r="C27" s="16"/>
      <c r="D27" s="23" t="s">
        <v>83</v>
      </c>
      <c r="E27" s="30">
        <f>1-GAMMADIST(A18,H83,J83,TRUE)</f>
        <v>8.6131963809199519E-4</v>
      </c>
      <c r="F27" s="13" t="s">
        <v>57</v>
      </c>
      <c r="G27" s="13"/>
      <c r="H27" s="14"/>
    </row>
    <row r="28" spans="1:10" ht="13" customHeight="1" x14ac:dyDescent="0.25"/>
    <row r="29" spans="1:10" x14ac:dyDescent="0.25">
      <c r="A29" s="24" t="s">
        <v>2</v>
      </c>
      <c r="B29" s="24"/>
    </row>
    <row r="30" spans="1:10" x14ac:dyDescent="0.25">
      <c r="A30" s="17">
        <f>A15/A14</f>
        <v>0.74468085106382975</v>
      </c>
      <c r="B30" s="2" t="s">
        <v>3</v>
      </c>
      <c r="C30" s="2"/>
      <c r="D30" s="2"/>
      <c r="E30" s="17">
        <f>A33</f>
        <v>0</v>
      </c>
      <c r="F30" s="2" t="s">
        <v>36</v>
      </c>
      <c r="G30" s="17">
        <f>A33*A38</f>
        <v>0</v>
      </c>
      <c r="H30" s="2" t="s">
        <v>29</v>
      </c>
    </row>
    <row r="31" spans="1:10" x14ac:dyDescent="0.25">
      <c r="A31" s="17">
        <f>(A16-A15)/A14</f>
        <v>0.25531914893617019</v>
      </c>
      <c r="B31" s="2" t="s">
        <v>4</v>
      </c>
      <c r="C31" s="2"/>
      <c r="D31" s="2"/>
      <c r="E31" s="17">
        <f>A33*A33</f>
        <v>0</v>
      </c>
      <c r="F31" s="2" t="s">
        <v>18</v>
      </c>
      <c r="G31" s="17">
        <f>A34*A38</f>
        <v>5.106382978723404E-2</v>
      </c>
      <c r="H31" s="2" t="s">
        <v>30</v>
      </c>
    </row>
    <row r="32" spans="1:10" x14ac:dyDescent="0.25">
      <c r="A32" s="17">
        <f>1-A16/A14</f>
        <v>0</v>
      </c>
      <c r="B32" s="2" t="s">
        <v>5</v>
      </c>
      <c r="C32" s="2"/>
      <c r="D32" s="2"/>
      <c r="E32" s="17">
        <f>A33*A33*A33</f>
        <v>0</v>
      </c>
      <c r="F32" s="2" t="s">
        <v>19</v>
      </c>
      <c r="G32" s="17">
        <f>A33*A39</f>
        <v>0</v>
      </c>
      <c r="H32" s="2" t="s">
        <v>40</v>
      </c>
    </row>
    <row r="33" spans="1:12" x14ac:dyDescent="0.25">
      <c r="A33" s="17">
        <f>ROUND(MIN(A30,A31,A32),3)</f>
        <v>0</v>
      </c>
      <c r="B33" s="2" t="s">
        <v>38</v>
      </c>
      <c r="C33" s="2"/>
      <c r="D33" s="2"/>
      <c r="E33" s="17">
        <f>A34</f>
        <v>0.25531914893617019</v>
      </c>
      <c r="F33" s="2" t="s">
        <v>37</v>
      </c>
      <c r="G33" s="17">
        <f>A34*A39</f>
        <v>1.0212765957446808E-2</v>
      </c>
      <c r="H33" s="2" t="s">
        <v>41</v>
      </c>
    </row>
    <row r="34" spans="1:12" x14ac:dyDescent="0.25">
      <c r="A34" s="17">
        <f>MEDIAN(A30,A31,A32)</f>
        <v>0.25531914893617019</v>
      </c>
      <c r="B34" s="2" t="s">
        <v>39</v>
      </c>
      <c r="C34" s="2"/>
      <c r="D34" s="2"/>
      <c r="E34" s="17">
        <f>A34*A34</f>
        <v>6.5187867813490258E-2</v>
      </c>
      <c r="F34" s="2" t="s">
        <v>20</v>
      </c>
      <c r="G34" s="17">
        <f>IF(A35=1,1,0)</f>
        <v>0</v>
      </c>
      <c r="H34" s="2" t="s">
        <v>10</v>
      </c>
    </row>
    <row r="35" spans="1:12" x14ac:dyDescent="0.25">
      <c r="A35" s="17">
        <f>A11-A13</f>
        <v>5</v>
      </c>
      <c r="B35" s="2" t="s">
        <v>11</v>
      </c>
      <c r="C35" s="2"/>
      <c r="D35" s="2"/>
      <c r="E35" s="17">
        <f>A34*A34*A34</f>
        <v>1.6643710931103894E-2</v>
      </c>
      <c r="F35" s="2" t="s">
        <v>21</v>
      </c>
      <c r="G35" s="17">
        <f>IF(A35=2,1,0)</f>
        <v>0</v>
      </c>
      <c r="H35" s="2" t="s">
        <v>25</v>
      </c>
    </row>
    <row r="36" spans="1:12" x14ac:dyDescent="0.25">
      <c r="A36" s="17">
        <f>A35*A35</f>
        <v>25</v>
      </c>
      <c r="B36" s="2" t="s">
        <v>16</v>
      </c>
      <c r="C36" s="2"/>
      <c r="D36" s="2"/>
      <c r="E36" s="17">
        <f>A33*A34</f>
        <v>0</v>
      </c>
      <c r="F36" s="2" t="s">
        <v>22</v>
      </c>
      <c r="G36" s="17">
        <f>IF(A35=3,1,0)</f>
        <v>0</v>
      </c>
      <c r="H36" s="2" t="s">
        <v>26</v>
      </c>
    </row>
    <row r="37" spans="1:12" x14ac:dyDescent="0.25">
      <c r="A37" s="17">
        <f>A35*A35*A35</f>
        <v>125</v>
      </c>
      <c r="B37" s="2" t="s">
        <v>17</v>
      </c>
      <c r="C37" s="2"/>
      <c r="D37" s="2"/>
      <c r="E37" s="17">
        <f>A33*A33*A34</f>
        <v>0</v>
      </c>
      <c r="F37" s="2" t="s">
        <v>23</v>
      </c>
      <c r="G37" s="17">
        <f>IF(A35=4,1,0)</f>
        <v>0</v>
      </c>
      <c r="H37" s="2" t="s">
        <v>58</v>
      </c>
    </row>
    <row r="38" spans="1:12" x14ac:dyDescent="0.25">
      <c r="A38" s="17">
        <f>1/A35</f>
        <v>0.2</v>
      </c>
      <c r="B38" s="2" t="s">
        <v>12</v>
      </c>
      <c r="C38" s="2"/>
      <c r="D38" s="2"/>
      <c r="E38" s="17">
        <f>A33*A34*A34</f>
        <v>0</v>
      </c>
      <c r="F38" s="2" t="s">
        <v>24</v>
      </c>
      <c r="G38" s="17">
        <f>A12-A13</f>
        <v>2</v>
      </c>
      <c r="H38" s="2" t="s">
        <v>31</v>
      </c>
    </row>
    <row r="39" spans="1:12" x14ac:dyDescent="0.25">
      <c r="A39" s="17">
        <f>1/(A35*A35)</f>
        <v>0.04</v>
      </c>
      <c r="B39" s="2" t="s">
        <v>34</v>
      </c>
      <c r="C39" s="2"/>
      <c r="D39" s="2"/>
      <c r="E39" s="17">
        <f>A33*A35</f>
        <v>0</v>
      </c>
      <c r="F39" s="2" t="s">
        <v>27</v>
      </c>
      <c r="G39" s="17">
        <f>A11-A12</f>
        <v>3</v>
      </c>
      <c r="H39" s="2" t="s">
        <v>32</v>
      </c>
    </row>
    <row r="40" spans="1:12" x14ac:dyDescent="0.25">
      <c r="A40" s="17">
        <f>1/(A35*A35*A35)</f>
        <v>8.0000000000000002E-3</v>
      </c>
      <c r="B40" s="2" t="s">
        <v>35</v>
      </c>
      <c r="C40" s="2"/>
      <c r="D40" s="2"/>
      <c r="E40" s="17">
        <f>A34*A35</f>
        <v>1.2765957446808509</v>
      </c>
      <c r="F40" s="2" t="s">
        <v>28</v>
      </c>
      <c r="G40" s="24">
        <f>A35/G38</f>
        <v>2.5</v>
      </c>
      <c r="H40" s="2" t="s">
        <v>70</v>
      </c>
    </row>
    <row r="42" spans="1:12" x14ac:dyDescent="0.25">
      <c r="A42" t="s">
        <v>33</v>
      </c>
    </row>
    <row r="43" spans="1:12" x14ac:dyDescent="0.25">
      <c r="A43">
        <v>4.1399999999999997</v>
      </c>
      <c r="B43" s="17">
        <f>A43</f>
        <v>4.1399999999999997</v>
      </c>
      <c r="C43">
        <v>0.59870000000000001</v>
      </c>
      <c r="D43" s="24">
        <f>C43</f>
        <v>0.59870000000000001</v>
      </c>
      <c r="E43">
        <v>-1.298</v>
      </c>
      <c r="F43" s="24">
        <f>E43</f>
        <v>-1.298</v>
      </c>
      <c r="G43">
        <v>4.95486</v>
      </c>
      <c r="H43" s="24">
        <f>G43</f>
        <v>4.95486</v>
      </c>
      <c r="I43">
        <v>0.44719999999999999</v>
      </c>
      <c r="J43" s="24">
        <f>I43</f>
        <v>0.44719999999999999</v>
      </c>
      <c r="K43">
        <v>-1.5309999999999999</v>
      </c>
      <c r="L43" s="24">
        <f>K43</f>
        <v>-1.5309999999999999</v>
      </c>
    </row>
    <row r="44" spans="1:12" x14ac:dyDescent="0.25">
      <c r="A44">
        <v>-6.3010000000000002</v>
      </c>
      <c r="B44" s="17">
        <f>A44*A38</f>
        <v>-1.2602000000000002</v>
      </c>
      <c r="C44">
        <v>-5.3800000000000001E-2</v>
      </c>
      <c r="D44" s="24">
        <f>C44*A35</f>
        <v>-0.26900000000000002</v>
      </c>
      <c r="E44">
        <v>3.6159999999999998E-2</v>
      </c>
      <c r="F44" s="24">
        <f>E44*G35</f>
        <v>0</v>
      </c>
      <c r="G44">
        <v>-9.2629999999999999</v>
      </c>
      <c r="H44" s="24">
        <f>G44*A38</f>
        <v>-1.8526</v>
      </c>
      <c r="I44">
        <v>1.17564</v>
      </c>
      <c r="J44" s="24">
        <f>I44*A39</f>
        <v>4.7025600000000001E-2</v>
      </c>
      <c r="K44">
        <v>0.90290000000000004</v>
      </c>
      <c r="L44" s="24">
        <f>K44*A38</f>
        <v>0.18058000000000002</v>
      </c>
    </row>
    <row r="45" spans="1:12" x14ac:dyDescent="0.25">
      <c r="A45">
        <v>5.8841999999999999</v>
      </c>
      <c r="B45" s="17">
        <f>A45*A39</f>
        <v>0.23536799999999999</v>
      </c>
      <c r="C45">
        <v>-1.0389999999999999</v>
      </c>
      <c r="D45" s="24">
        <f>C45*E30</f>
        <v>0</v>
      </c>
      <c r="E45">
        <v>-2.7E-2</v>
      </c>
      <c r="F45" s="24">
        <f>E45*G37</f>
        <v>0</v>
      </c>
      <c r="G45">
        <v>9.1620000000000008</v>
      </c>
      <c r="H45" s="24">
        <f>G45*A39</f>
        <v>0.36648000000000003</v>
      </c>
      <c r="I45">
        <v>-1.5294000000000001</v>
      </c>
      <c r="J45" s="24">
        <f>I45*A40</f>
        <v>-1.2235200000000002E-2</v>
      </c>
      <c r="K45">
        <v>4.1639999999999997</v>
      </c>
      <c r="L45" s="24">
        <f>K45*E30</f>
        <v>0</v>
      </c>
    </row>
    <row r="46" spans="1:12" x14ac:dyDescent="0.25">
      <c r="A46">
        <v>-2.3257599999999998</v>
      </c>
      <c r="B46" s="17">
        <f>A46*A40</f>
        <v>-1.8606080000000001E-2</v>
      </c>
      <c r="C46">
        <v>-0.39</v>
      </c>
      <c r="D46" s="24">
        <f>C46*E33</f>
        <v>-9.957446808510638E-2</v>
      </c>
      <c r="E46">
        <v>-2.0219999999999998</v>
      </c>
      <c r="F46" s="24">
        <f>E46*A40</f>
        <v>-1.6175999999999999E-2</v>
      </c>
      <c r="G46">
        <v>-3.6619999999999999</v>
      </c>
      <c r="H46" s="24">
        <f>G46*A40</f>
        <v>-2.9295999999999999E-2</v>
      </c>
      <c r="I46">
        <v>0.8286</v>
      </c>
      <c r="J46" s="24">
        <f>I46*E33</f>
        <v>0.21155744680851063</v>
      </c>
      <c r="K46">
        <v>1.5789999999999998E-2</v>
      </c>
      <c r="L46" s="24">
        <f>K46*A36</f>
        <v>0.39474999999999993</v>
      </c>
    </row>
    <row r="47" spans="1:12" x14ac:dyDescent="0.25">
      <c r="A47">
        <v>0.17</v>
      </c>
      <c r="B47" s="17">
        <f>A47*A35</f>
        <v>0.85000000000000009</v>
      </c>
      <c r="C47">
        <v>6.8599999999999998E-3</v>
      </c>
      <c r="D47" s="24">
        <f>C47*A36</f>
        <v>0.17149999999999999</v>
      </c>
      <c r="E47">
        <v>-8.6890000000000001</v>
      </c>
      <c r="F47" s="24">
        <f>E47*E30</f>
        <v>0</v>
      </c>
      <c r="G47">
        <v>3.05</v>
      </c>
      <c r="H47" s="24">
        <f>G47*E30</f>
        <v>0</v>
      </c>
      <c r="I47">
        <v>-6.4600000000000005E-2</v>
      </c>
      <c r="J47" s="24">
        <f>I47*E40</f>
        <v>-8.2468085106382968E-2</v>
      </c>
      <c r="K47">
        <v>0.33879999999999999</v>
      </c>
      <c r="L47" s="24">
        <f>K47*E40</f>
        <v>0.43251063829787229</v>
      </c>
    </row>
    <row r="48" spans="1:12" x14ac:dyDescent="0.25">
      <c r="A48">
        <v>2.6164999999999998</v>
      </c>
      <c r="B48" s="17">
        <f>A48*A33</f>
        <v>0</v>
      </c>
      <c r="C48">
        <v>5.5469999999999997</v>
      </c>
      <c r="D48" s="24">
        <f>C48*E31</f>
        <v>0</v>
      </c>
      <c r="E48">
        <v>2.2250000000000001</v>
      </c>
      <c r="F48" s="24">
        <f>E48*E33</f>
        <v>0.56808510638297871</v>
      </c>
      <c r="G48">
        <v>0.33150000000000002</v>
      </c>
      <c r="H48" s="24">
        <f>G48*E33</f>
        <v>8.4638297872340423E-2</v>
      </c>
      <c r="I48">
        <v>1.75</v>
      </c>
      <c r="J48" s="24">
        <f>I48*E36</f>
        <v>0</v>
      </c>
      <c r="K48">
        <v>-27.16</v>
      </c>
      <c r="L48" s="24">
        <f>K48*E36</f>
        <v>0</v>
      </c>
    </row>
    <row r="49" spans="1:12" x14ac:dyDescent="0.25">
      <c r="A49">
        <v>2.5245000000000002</v>
      </c>
      <c r="B49" s="17">
        <f>A49*A34</f>
        <v>0.64455319148936174</v>
      </c>
      <c r="C49">
        <v>2.331</v>
      </c>
      <c r="D49" s="24">
        <f>C49*E36</f>
        <v>0</v>
      </c>
      <c r="E49">
        <v>59.77</v>
      </c>
      <c r="F49" s="24">
        <f>E49*E31</f>
        <v>0</v>
      </c>
      <c r="G49">
        <v>1.738E-2</v>
      </c>
      <c r="H49" s="24">
        <f>G49*A36</f>
        <v>0.4345</v>
      </c>
      <c r="I49">
        <v>4.0509999999999997E-2</v>
      </c>
      <c r="J49" s="24">
        <f>I49*A35*E34</f>
        <v>1.320380262562245E-2</v>
      </c>
      <c r="K49">
        <v>-14.15</v>
      </c>
      <c r="L49" s="24">
        <f>K49*E34</f>
        <v>-0.92240832956088714</v>
      </c>
    </row>
    <row r="50" spans="1:12" x14ac:dyDescent="0.25">
      <c r="A50">
        <v>-5.7200000000000001E-2</v>
      </c>
      <c r="B50" s="17">
        <f>A50*E39</f>
        <v>0</v>
      </c>
      <c r="C50">
        <v>1.841</v>
      </c>
      <c r="D50" s="24">
        <f>C50*E34</f>
        <v>0.12001086464463556</v>
      </c>
      <c r="E50">
        <v>24.31</v>
      </c>
      <c r="F50" s="24">
        <f>E50*E36</f>
        <v>0</v>
      </c>
      <c r="G50">
        <v>-0.128</v>
      </c>
      <c r="H50" s="24">
        <f>G50*E39</f>
        <v>0</v>
      </c>
      <c r="I50">
        <v>-2.0840000000000001</v>
      </c>
      <c r="J50" s="24">
        <f>I50*E32</f>
        <v>0</v>
      </c>
      <c r="K50">
        <v>-1.2999999999999999E-3</v>
      </c>
      <c r="L50" s="24">
        <f>K50*A37</f>
        <v>-0.16250000000000001</v>
      </c>
    </row>
    <row r="51" spans="1:12" x14ac:dyDescent="0.25">
      <c r="A51">
        <v>-9.7100000000000006E-2</v>
      </c>
      <c r="B51" s="17">
        <f>A51*E40</f>
        <v>-0.12395744680851063</v>
      </c>
      <c r="C51">
        <v>-3.3E-4</v>
      </c>
      <c r="D51" s="24">
        <f>C51*A37</f>
        <v>-4.1250000000000002E-2</v>
      </c>
      <c r="E51">
        <v>-5.1559999999999997</v>
      </c>
      <c r="F51" s="24">
        <f>E51*E34</f>
        <v>-0.33610864644635574</v>
      </c>
      <c r="G51">
        <v>-14.61</v>
      </c>
      <c r="H51" s="24">
        <f>G51*E31</f>
        <v>0</v>
      </c>
      <c r="I51">
        <v>-3.698</v>
      </c>
      <c r="J51" s="24">
        <f>I51*E38</f>
        <v>0</v>
      </c>
      <c r="K51">
        <v>-1.67E-2</v>
      </c>
      <c r="L51" s="24">
        <f>K51*A36*E33</f>
        <v>-0.10659574468085105</v>
      </c>
    </row>
    <row r="52" spans="1:12" x14ac:dyDescent="0.25">
      <c r="A52">
        <v>-7.55</v>
      </c>
      <c r="B52" s="17">
        <f>A52*E31</f>
        <v>0</v>
      </c>
      <c r="C52">
        <v>-10.42</v>
      </c>
      <c r="D52" s="24">
        <f>C52*E32</f>
        <v>0</v>
      </c>
      <c r="E52">
        <v>-133.5</v>
      </c>
      <c r="F52" s="24">
        <f>E52*E32</f>
        <v>0</v>
      </c>
      <c r="G52">
        <v>-4.1399999999999997</v>
      </c>
      <c r="H52" s="24">
        <f>G52*E36</f>
        <v>0</v>
      </c>
      <c r="I52">
        <v>-0.78800000000000003</v>
      </c>
      <c r="J52" s="24">
        <f>I52*E35</f>
        <v>-1.3115244213709869E-2</v>
      </c>
      <c r="K52">
        <v>-19.649999999999999</v>
      </c>
      <c r="L52" s="24">
        <f>K52*E32</f>
        <v>0</v>
      </c>
    </row>
    <row r="53" spans="1:12" x14ac:dyDescent="0.25">
      <c r="A53">
        <v>-5.3230000000000004</v>
      </c>
      <c r="B53" s="17">
        <f>A53*E36</f>
        <v>0</v>
      </c>
      <c r="C53">
        <v>-4.3250000000000002</v>
      </c>
      <c r="D53" s="24">
        <f>C53*E38</f>
        <v>0</v>
      </c>
      <c r="E53">
        <v>-59.05</v>
      </c>
      <c r="F53" s="24">
        <f>E53*E38</f>
        <v>0</v>
      </c>
      <c r="G53">
        <v>-2.419</v>
      </c>
      <c r="H53" s="24">
        <f>G53*E34</f>
        <v>-0.15768945224083294</v>
      </c>
      <c r="I53">
        <v>-4.819</v>
      </c>
      <c r="J53" s="24">
        <f>I53*G30</f>
        <v>0</v>
      </c>
      <c r="K53">
        <v>14.03</v>
      </c>
      <c r="L53" s="24">
        <f>K53*E37</f>
        <v>0</v>
      </c>
    </row>
    <row r="54" spans="1:12" x14ac:dyDescent="0.25">
      <c r="A54">
        <v>-7.4119999999999999</v>
      </c>
      <c r="B54" s="17">
        <f>A54*E34</f>
        <v>-0.48317247623358978</v>
      </c>
      <c r="C54">
        <v>-2.5529999999999999</v>
      </c>
      <c r="D54" s="24">
        <f>C54*E35</f>
        <v>-4.2491394007108239E-2</v>
      </c>
      <c r="E54">
        <v>-29.55</v>
      </c>
      <c r="F54" s="24">
        <f>E54*G30</f>
        <v>0</v>
      </c>
      <c r="G54">
        <v>-8.4000000000000003E-4</v>
      </c>
      <c r="H54" s="24">
        <f>G54*A37</f>
        <v>-0.10500000000000001</v>
      </c>
      <c r="I54">
        <v>-3.8969999999999998</v>
      </c>
      <c r="J54" s="24">
        <f>I54*G31</f>
        <v>-0.19899574468085104</v>
      </c>
      <c r="K54">
        <v>42.2</v>
      </c>
      <c r="L54" s="24">
        <f>K54*E38</f>
        <v>0</v>
      </c>
    </row>
    <row r="55" spans="1:12" x14ac:dyDescent="0.25">
      <c r="A55">
        <v>-1.2400000000000001E-4</v>
      </c>
      <c r="B55" s="17">
        <f>A55*A37</f>
        <v>-1.55E-2</v>
      </c>
      <c r="C55">
        <v>9.9049999999999994</v>
      </c>
      <c r="D55" s="24">
        <f>C55*G30</f>
        <v>0</v>
      </c>
      <c r="E55">
        <v>-66.58</v>
      </c>
      <c r="F55" s="24">
        <f>E55*G31</f>
        <v>-3.3998297872340424</v>
      </c>
      <c r="G55">
        <v>0.32640000000000002</v>
      </c>
      <c r="H55" s="24">
        <f>G55*A35*E31</f>
        <v>0</v>
      </c>
      <c r="I55">
        <v>30.49</v>
      </c>
      <c r="J55" s="24">
        <f>I55*E31*A38</f>
        <v>0</v>
      </c>
      <c r="K55">
        <v>17.43</v>
      </c>
      <c r="L55" s="24">
        <f>K55*E35</f>
        <v>0.2900998815291409</v>
      </c>
    </row>
    <row r="56" spans="1:12" x14ac:dyDescent="0.25">
      <c r="A56">
        <v>0.161</v>
      </c>
      <c r="B56" s="17">
        <f>A56*E39*A34</f>
        <v>0</v>
      </c>
      <c r="C56">
        <v>1.8620000000000001</v>
      </c>
      <c r="D56" s="24">
        <f>C56*G31</f>
        <v>9.5080851063829783E-2</v>
      </c>
      <c r="E56">
        <v>255.3</v>
      </c>
      <c r="F56" s="24">
        <f>E56*E34*A38</f>
        <v>3.3284925305568134</v>
      </c>
      <c r="G56">
        <v>0.13020000000000001</v>
      </c>
      <c r="H56" s="24">
        <f>G56*A35*E36</f>
        <v>0</v>
      </c>
      <c r="I56">
        <v>-5.1079999999999997</v>
      </c>
      <c r="J56" s="24">
        <f>I56*E36*A38</f>
        <v>0</v>
      </c>
      <c r="K56">
        <v>-77.72</v>
      </c>
      <c r="L56" s="24">
        <f>K56*G30</f>
        <v>0</v>
      </c>
    </row>
    <row r="57" spans="1:12" x14ac:dyDescent="0.25">
      <c r="A57">
        <v>0.17899999999999999</v>
      </c>
      <c r="B57" s="17">
        <f>A57*E40*A34</f>
        <v>5.8343141693073773E-2</v>
      </c>
      <c r="C57">
        <v>-61.09</v>
      </c>
      <c r="D57" s="24">
        <f>C57*E31*A38</f>
        <v>0</v>
      </c>
      <c r="E57">
        <v>280.5</v>
      </c>
      <c r="F57" s="24">
        <f>E57*E32*A38</f>
        <v>0</v>
      </c>
      <c r="G57">
        <v>2.6599999999999999E-2</v>
      </c>
      <c r="H57" s="24">
        <f>G57*A35*E34</f>
        <v>8.6699864191942047E-3</v>
      </c>
      <c r="I57">
        <v>2.2730000000000001</v>
      </c>
      <c r="J57" s="24">
        <f>I57*E34*A38</f>
        <v>2.9634404708012676E-2</v>
      </c>
      <c r="K57">
        <v>-20.52</v>
      </c>
      <c r="L57" s="24">
        <f>K57*G31</f>
        <v>-1.0478297872340425</v>
      </c>
    </row>
    <row r="58" spans="1:12" x14ac:dyDescent="0.25">
      <c r="A58">
        <v>10.4</v>
      </c>
      <c r="B58" s="17">
        <f>A58*E32</f>
        <v>0</v>
      </c>
      <c r="C58">
        <v>-17.09</v>
      </c>
      <c r="D58" s="24">
        <f>C58*E36*A38</f>
        <v>0</v>
      </c>
      <c r="E58">
        <v>155.30000000000001</v>
      </c>
      <c r="F58" s="24">
        <f>E58*E38*A38</f>
        <v>0</v>
      </c>
      <c r="G58">
        <v>21.56</v>
      </c>
      <c r="H58" s="24">
        <f>G58*E32</f>
        <v>0</v>
      </c>
      <c r="I58">
        <v>-40.9</v>
      </c>
      <c r="J58" s="24">
        <f>I58*E32*A38</f>
        <v>0</v>
      </c>
      <c r="K58">
        <v>278.7</v>
      </c>
      <c r="L58" s="24">
        <f>K58*E31*A38</f>
        <v>0</v>
      </c>
    </row>
    <row r="59" spans="1:12" x14ac:dyDescent="0.25">
      <c r="A59">
        <v>6.0960000000000001</v>
      </c>
      <c r="B59" s="17">
        <f>A59*E38</f>
        <v>0</v>
      </c>
      <c r="C59">
        <v>-11.48</v>
      </c>
      <c r="D59" s="24">
        <f>C59*E34*A38</f>
        <v>-0.14967134449977365</v>
      </c>
      <c r="E59">
        <v>-240</v>
      </c>
      <c r="F59" s="24">
        <f>E59*E35*A38</f>
        <v>-0.79889812469298693</v>
      </c>
      <c r="G59">
        <v>5.56</v>
      </c>
      <c r="H59" s="24">
        <f>G59*E38</f>
        <v>0</v>
      </c>
      <c r="I59">
        <v>13.37</v>
      </c>
      <c r="J59" s="24">
        <f>I59*E38*A38</f>
        <v>0</v>
      </c>
      <c r="K59">
        <v>313.60000000000002</v>
      </c>
      <c r="L59" s="24">
        <f>K59*E36*A38</f>
        <v>0</v>
      </c>
    </row>
    <row r="60" spans="1:12" x14ac:dyDescent="0.25">
      <c r="A60">
        <v>5.851</v>
      </c>
      <c r="B60" s="17">
        <f>A60*E35</f>
        <v>9.7382352657888888E-2</v>
      </c>
      <c r="C60">
        <v>117.68</v>
      </c>
      <c r="D60" s="24">
        <f>C60*E32*A38</f>
        <v>0</v>
      </c>
      <c r="E60">
        <v>21.32</v>
      </c>
      <c r="F60" s="24">
        <f>E60*E30*A39</f>
        <v>0</v>
      </c>
      <c r="G60">
        <v>3.03</v>
      </c>
      <c r="H60" s="24">
        <f>G60*E35</f>
        <v>5.0430444121244797E-2</v>
      </c>
      <c r="I60">
        <v>16</v>
      </c>
      <c r="J60" s="24">
        <f>I60*E30*A39</f>
        <v>0</v>
      </c>
      <c r="K60">
        <v>169.1</v>
      </c>
      <c r="L60" s="24">
        <f>K60*E34*A38</f>
        <v>2.2046536894522406</v>
      </c>
    </row>
    <row r="61" spans="1:12" x14ac:dyDescent="0.25">
      <c r="A61">
        <v>-8.86</v>
      </c>
      <c r="B61" s="17">
        <f>A61*G30</f>
        <v>0</v>
      </c>
      <c r="C61">
        <v>35.19</v>
      </c>
      <c r="D61" s="24">
        <f>C61*E38*A38</f>
        <v>0</v>
      </c>
      <c r="E61">
        <v>71.680000000000007</v>
      </c>
      <c r="F61" s="24">
        <f>E61*E33*A39</f>
        <v>0.73205106382978724</v>
      </c>
      <c r="G61">
        <v>-5.742</v>
      </c>
      <c r="H61" s="24">
        <f>G61*E30*A38</f>
        <v>0</v>
      </c>
      <c r="I61">
        <v>3.7949999999999999</v>
      </c>
      <c r="J61" s="24">
        <f>I61*E33*A39</f>
        <v>3.8757446808510634E-2</v>
      </c>
      <c r="K61">
        <v>-461.7</v>
      </c>
      <c r="L61" s="24">
        <f>K61*E32*A38</f>
        <v>0</v>
      </c>
    </row>
    <row r="62" spans="1:12" x14ac:dyDescent="0.25">
      <c r="A62">
        <v>-4.9480000000000004</v>
      </c>
      <c r="B62" s="17">
        <f>A62*G31</f>
        <v>-0.25266382978723406</v>
      </c>
      <c r="C62">
        <v>18.600000000000001</v>
      </c>
      <c r="D62" s="24">
        <f>C62*E35*A38</f>
        <v>6.1914604663706498E-2</v>
      </c>
      <c r="E62">
        <v>-305.7</v>
      </c>
      <c r="F62" s="24">
        <f>E62*E34*A39</f>
        <v>-0.79711724762335889</v>
      </c>
      <c r="G62">
        <v>3.339</v>
      </c>
      <c r="H62" s="24">
        <f>G62*E33*A38</f>
        <v>0.17050212765957445</v>
      </c>
      <c r="I62">
        <v>-110.5</v>
      </c>
      <c r="J62" s="24">
        <f>I62*E31*A39</f>
        <v>0</v>
      </c>
      <c r="K62">
        <v>-562.9</v>
      </c>
      <c r="L62" s="24">
        <f>K62*E38*A38</f>
        <v>0</v>
      </c>
    </row>
    <row r="63" spans="1:12" x14ac:dyDescent="0.25">
      <c r="A63">
        <v>46.15</v>
      </c>
      <c r="B63" s="17">
        <f>A63*G30*E30</f>
        <v>0</v>
      </c>
      <c r="C63">
        <v>-8.8360000000000003</v>
      </c>
      <c r="D63" s="24">
        <f>C63*E30*A39</f>
        <v>0</v>
      </c>
      <c r="E63">
        <v>-321.10000000000002</v>
      </c>
      <c r="F63" s="24">
        <f>E63*E37*A39</f>
        <v>0</v>
      </c>
      <c r="G63">
        <v>44.2</v>
      </c>
      <c r="H63" s="24">
        <f>G63*E31*A38</f>
        <v>0</v>
      </c>
      <c r="I63">
        <v>184.8</v>
      </c>
      <c r="J63" s="24">
        <f>I63*E32*A39</f>
        <v>0</v>
      </c>
      <c r="K63">
        <v>-221.2</v>
      </c>
      <c r="L63" s="24">
        <f>K63*E35*A38</f>
        <v>-0.73631777159203626</v>
      </c>
    </row>
    <row r="64" spans="1:12" x14ac:dyDescent="0.25">
      <c r="A64">
        <v>31.85</v>
      </c>
      <c r="B64" s="17">
        <f>A64*G30*E33</f>
        <v>0</v>
      </c>
      <c r="C64">
        <v>1.0329999999999999</v>
      </c>
      <c r="D64" s="24">
        <f>C64*E33*A39</f>
        <v>1.0549787234042552E-2</v>
      </c>
      <c r="E64">
        <v>332.1</v>
      </c>
      <c r="F64" s="24">
        <f>E64*E35*A39</f>
        <v>0.22109505600878415</v>
      </c>
      <c r="G64">
        <v>9.66</v>
      </c>
      <c r="H64" s="24">
        <f>G64*E36*A38</f>
        <v>0</v>
      </c>
      <c r="I64">
        <v>-4.4779999999999998</v>
      </c>
      <c r="J64" s="24">
        <f>I64*E38*A39</f>
        <v>0</v>
      </c>
      <c r="K64">
        <v>81.64</v>
      </c>
      <c r="L64" s="24">
        <f>K64*E30*A39</f>
        <v>0</v>
      </c>
    </row>
    <row r="65" spans="1:12" x14ac:dyDescent="0.25">
      <c r="A65">
        <v>26.12</v>
      </c>
      <c r="B65" s="17">
        <f>A65*G31*E33</f>
        <v>0.34054142145767313</v>
      </c>
      <c r="C65">
        <v>66.94</v>
      </c>
      <c r="D65" s="24">
        <f>C65*E31*A39</f>
        <v>0</v>
      </c>
      <c r="E65">
        <v>3.7999999999999999E-2</v>
      </c>
      <c r="F65" s="24">
        <f>E65*A35*G36</f>
        <v>0</v>
      </c>
      <c r="G65">
        <v>-4.4400000000000004</v>
      </c>
      <c r="H65" s="24">
        <f>G65*E34*A38</f>
        <v>-5.788682661837935E-2</v>
      </c>
      <c r="I65">
        <v>0.50139999999999996</v>
      </c>
      <c r="J65" s="24">
        <f>I65*A35*G34</f>
        <v>0</v>
      </c>
      <c r="K65">
        <v>-315</v>
      </c>
      <c r="L65" s="24">
        <f>K65*E31*A39</f>
        <v>0</v>
      </c>
    </row>
    <row r="66" spans="1:12" x14ac:dyDescent="0.25">
      <c r="A66">
        <v>-86.58</v>
      </c>
      <c r="B66" s="17">
        <f>A66*G30*E31</f>
        <v>0</v>
      </c>
      <c r="C66">
        <v>10.84</v>
      </c>
      <c r="D66" s="24">
        <f>C66*E36*A39</f>
        <v>0</v>
      </c>
      <c r="E66">
        <v>-0.184</v>
      </c>
      <c r="F66" s="24">
        <f>E66*E34*G36</f>
        <v>0</v>
      </c>
      <c r="G66">
        <v>-81.67</v>
      </c>
      <c r="H66" s="24">
        <f>G66*E32*A38</f>
        <v>0</v>
      </c>
      <c r="I66">
        <v>-9.8330000000000002</v>
      </c>
      <c r="J66" s="24">
        <f>I66*E30*G34</f>
        <v>0</v>
      </c>
      <c r="K66">
        <v>-384.8</v>
      </c>
      <c r="L66" s="24">
        <f>K66*E36*A39</f>
        <v>0</v>
      </c>
    </row>
    <row r="67" spans="1:12" x14ac:dyDescent="0.25">
      <c r="A67">
        <v>-50.5</v>
      </c>
      <c r="B67" s="17">
        <f>A67*E38*A38</f>
        <v>0</v>
      </c>
      <c r="C67">
        <v>-140.88</v>
      </c>
      <c r="D67" s="24">
        <f>C67*E32*A39</f>
        <v>0</v>
      </c>
      <c r="F67" s="24"/>
      <c r="G67">
        <v>-15.2</v>
      </c>
      <c r="H67" s="24">
        <f>G67*E38*A38</f>
        <v>0</v>
      </c>
      <c r="I67">
        <v>73.02</v>
      </c>
      <c r="J67" s="24">
        <f>I67*E31*G34</f>
        <v>0</v>
      </c>
      <c r="K67">
        <v>-114.6</v>
      </c>
      <c r="L67" s="24">
        <f>K67*E34*A39</f>
        <v>-0.29882118605703933</v>
      </c>
    </row>
    <row r="68" spans="1:12" x14ac:dyDescent="0.25">
      <c r="A68">
        <v>-28.78</v>
      </c>
      <c r="B68" s="17">
        <f>A68*E35*A38</f>
        <v>-9.5801200119434021E-2</v>
      </c>
      <c r="C68">
        <v>-30.16</v>
      </c>
      <c r="D68" s="24">
        <f>C68*E38*A39</f>
        <v>0</v>
      </c>
      <c r="F68" s="24"/>
      <c r="G68">
        <v>2.41</v>
      </c>
      <c r="H68" s="24">
        <f>G68*E30*A39</f>
        <v>0</v>
      </c>
      <c r="I68">
        <v>-5.835</v>
      </c>
      <c r="J68" s="24">
        <f>I68*E34*G34</f>
        <v>0</v>
      </c>
      <c r="K68">
        <v>804</v>
      </c>
      <c r="L68" s="24">
        <f>K68*E32*A39</f>
        <v>0</v>
      </c>
    </row>
    <row r="69" spans="1:12" x14ac:dyDescent="0.25">
      <c r="A69">
        <v>5.2960000000000003</v>
      </c>
      <c r="B69" s="17">
        <f>A69*G32</f>
        <v>0</v>
      </c>
      <c r="C69">
        <v>-10.050000000000001</v>
      </c>
      <c r="D69" s="24">
        <f>C69*E35*A39</f>
        <v>-6.6907717943037659E-3</v>
      </c>
      <c r="F69" s="24"/>
      <c r="G69">
        <v>-3.44</v>
      </c>
      <c r="H69" s="24">
        <f>G69*E33*A39</f>
        <v>-3.5131914893617021E-2</v>
      </c>
      <c r="I69">
        <v>-130.19999999999999</v>
      </c>
      <c r="J69" s="24">
        <f>I69*E32*G34</f>
        <v>0</v>
      </c>
      <c r="K69">
        <v>-290</v>
      </c>
      <c r="L69" s="24">
        <f>K69*E37*A39</f>
        <v>0</v>
      </c>
    </row>
    <row r="70" spans="1:12" x14ac:dyDescent="0.25">
      <c r="A70">
        <v>2.3860000000000001</v>
      </c>
      <c r="B70" s="17">
        <f>A70*G33</f>
        <v>2.4367659574468084E-2</v>
      </c>
      <c r="C70">
        <v>2.1070000000000002</v>
      </c>
      <c r="D70" s="24">
        <f>C70*E30*G34</f>
        <v>0</v>
      </c>
      <c r="F70" s="24"/>
      <c r="G70">
        <v>-24.23</v>
      </c>
      <c r="H70" s="24">
        <f>G70*E31*A39</f>
        <v>0</v>
      </c>
      <c r="I70">
        <v>4.7430000000000003</v>
      </c>
      <c r="J70" s="24">
        <f>I70*E35*G34</f>
        <v>0</v>
      </c>
      <c r="K70">
        <v>860.7</v>
      </c>
      <c r="L70" s="24">
        <f>K70*E38*A39</f>
        <v>0</v>
      </c>
    </row>
    <row r="71" spans="1:12" x14ac:dyDescent="0.25">
      <c r="A71">
        <v>-29.03</v>
      </c>
      <c r="B71" s="17">
        <f>A71*G32*E30</f>
        <v>0</v>
      </c>
      <c r="C71">
        <v>-1.0289999999999999</v>
      </c>
      <c r="D71" s="24">
        <f>C71*E33*G34</f>
        <v>0</v>
      </c>
      <c r="F71" s="24"/>
      <c r="G71">
        <v>9.6</v>
      </c>
      <c r="H71" s="24">
        <f>G71*E34*A39</f>
        <v>2.5032141240380258E-2</v>
      </c>
      <c r="I71">
        <v>-0.2472</v>
      </c>
      <c r="J71" s="24">
        <f>I71*A36*E30*G35</f>
        <v>0</v>
      </c>
      <c r="K71">
        <v>205.2</v>
      </c>
      <c r="L71" s="24">
        <f>K71*E35*A39</f>
        <v>0.13661157932250076</v>
      </c>
    </row>
    <row r="72" spans="1:12" x14ac:dyDescent="0.25">
      <c r="A72">
        <v>-19.46</v>
      </c>
      <c r="B72" s="17">
        <f>A72*G32*E33</f>
        <v>0</v>
      </c>
      <c r="C72">
        <v>-20.63</v>
      </c>
      <c r="D72" s="24">
        <f>C72*E31*G34</f>
        <v>0</v>
      </c>
      <c r="F72" s="24"/>
      <c r="G72">
        <v>47.34</v>
      </c>
      <c r="H72" s="24">
        <f>G72*E32*A39</f>
        <v>0</v>
      </c>
      <c r="I72">
        <v>6.9190000000000002E-2</v>
      </c>
      <c r="J72" s="24">
        <f>I72*A36*E33*G35</f>
        <v>0</v>
      </c>
      <c r="K72">
        <v>0.18</v>
      </c>
      <c r="L72" s="24">
        <f>K72*E34*G35</f>
        <v>0</v>
      </c>
    </row>
    <row r="73" spans="1:12" x14ac:dyDescent="0.25">
      <c r="A73">
        <v>-13.42</v>
      </c>
      <c r="B73" s="17">
        <f>A73*G33*E33</f>
        <v>-3.4992847442281566E-2</v>
      </c>
      <c r="C73">
        <v>3.5110000000000001</v>
      </c>
      <c r="D73" s="24">
        <f>C73*E34*G34</f>
        <v>0</v>
      </c>
      <c r="F73" s="24"/>
      <c r="G73">
        <v>-7.22</v>
      </c>
      <c r="H73" s="24">
        <f>G73*E35*A39</f>
        <v>-4.8067037169028043E-3</v>
      </c>
      <c r="I73">
        <v>3.7650000000000001</v>
      </c>
      <c r="J73" s="24">
        <f>I73*A35*E31*G35</f>
        <v>0</v>
      </c>
      <c r="K73">
        <v>-1.7000000000000001E-4</v>
      </c>
      <c r="L73" s="24">
        <f>K73*A37*G35</f>
        <v>0</v>
      </c>
    </row>
    <row r="74" spans="1:12" x14ac:dyDescent="0.25">
      <c r="A74">
        <v>62</v>
      </c>
      <c r="B74" s="17">
        <f>A74*E32*A39</f>
        <v>0</v>
      </c>
      <c r="C74">
        <v>45.85</v>
      </c>
      <c r="D74" s="24">
        <f>C74*E32*G34</f>
        <v>0</v>
      </c>
      <c r="F74" s="24"/>
      <c r="H74" s="24"/>
      <c r="I74">
        <v>-0.88400000000000001</v>
      </c>
      <c r="J74" s="24">
        <f>I74*A35*E34*G35</f>
        <v>0</v>
      </c>
      <c r="K74">
        <v>1.337</v>
      </c>
      <c r="L74" s="24">
        <f>K74*E39*G36</f>
        <v>0</v>
      </c>
    </row>
    <row r="75" spans="1:12" x14ac:dyDescent="0.25">
      <c r="A75">
        <v>-5.88</v>
      </c>
      <c r="B75" s="17">
        <f>A75*E31*G33</f>
        <v>0</v>
      </c>
      <c r="C75">
        <v>4.2670000000000003</v>
      </c>
      <c r="D75" s="24">
        <f>C75*E38*G34</f>
        <v>0</v>
      </c>
      <c r="F75" s="24"/>
      <c r="H75" s="24"/>
      <c r="I75">
        <v>-14.06</v>
      </c>
      <c r="J75" s="24">
        <f>I75*E32*G35</f>
        <v>0</v>
      </c>
      <c r="K75">
        <v>-2.1499999999999998E-2</v>
      </c>
      <c r="L75" s="24">
        <f>K75*E40*G36</f>
        <v>0</v>
      </c>
    </row>
    <row r="76" spans="1:12" x14ac:dyDescent="0.25">
      <c r="A76">
        <v>34.590000000000003</v>
      </c>
      <c r="B76" s="17">
        <f>A76*E36*G33</f>
        <v>0</v>
      </c>
      <c r="C76">
        <v>6.2E-2</v>
      </c>
      <c r="D76" s="24">
        <f>C76*A35*E34*G35</f>
        <v>0</v>
      </c>
      <c r="F76" s="24"/>
      <c r="H76" s="24"/>
      <c r="I76">
        <v>1.944</v>
      </c>
      <c r="J76" s="24">
        <f>I76*E35*G35</f>
        <v>0</v>
      </c>
      <c r="K76">
        <v>-0.40799999999999997</v>
      </c>
      <c r="L76" s="24">
        <f>K76*A36*E30*G36</f>
        <v>0</v>
      </c>
    </row>
    <row r="77" spans="1:12" x14ac:dyDescent="0.25">
      <c r="A77">
        <v>15.93</v>
      </c>
      <c r="B77" s="17">
        <f>A77*E34*G33</f>
        <v>1.0605372605299401E-2</v>
      </c>
      <c r="D77" s="24"/>
      <c r="F77" s="24"/>
      <c r="H77" s="24"/>
      <c r="J77" s="24"/>
      <c r="L77" s="24"/>
    </row>
    <row r="79" spans="1:12" x14ac:dyDescent="0.25">
      <c r="A79" s="18" t="s">
        <v>60</v>
      </c>
      <c r="B79">
        <f>SUM(B43:B77)</f>
        <v>4.1162672590867144</v>
      </c>
      <c r="C79" s="18" t="s">
        <v>44</v>
      </c>
      <c r="D79">
        <f>SUM(D43:D76)</f>
        <v>0.44907812921992241</v>
      </c>
      <c r="E79" s="26" t="s">
        <v>59</v>
      </c>
      <c r="F79">
        <f>SUM(F43:F66)</f>
        <v>-1.7964060492183804</v>
      </c>
      <c r="G79" s="18" t="s">
        <v>60</v>
      </c>
      <c r="H79">
        <f>SUM(H43:H73)</f>
        <v>3.8527020998430022</v>
      </c>
      <c r="I79" s="18" t="s">
        <v>44</v>
      </c>
      <c r="J79">
        <f>SUM(J43:J76)</f>
        <v>0.48056442694971246</v>
      </c>
      <c r="K79" s="26" t="s">
        <v>59</v>
      </c>
      <c r="L79">
        <f>SUM(L43:L76)</f>
        <v>-1.1662670305231015</v>
      </c>
    </row>
    <row r="80" spans="1:12" x14ac:dyDescent="0.25">
      <c r="A80" s="18" t="s">
        <v>61</v>
      </c>
      <c r="B80">
        <f>EXP(B79)</f>
        <v>61.329885892502411</v>
      </c>
      <c r="C80" s="18" t="s">
        <v>45</v>
      </c>
      <c r="D80">
        <f>EXP(D79)</f>
        <v>1.5668670705193022</v>
      </c>
      <c r="G80" s="18" t="s">
        <v>61</v>
      </c>
      <c r="H80">
        <f>EXP(H79)</f>
        <v>47.120214891234497</v>
      </c>
      <c r="I80" s="18" t="s">
        <v>45</v>
      </c>
      <c r="J80">
        <f>EXP(J79)</f>
        <v>1.6169868156093694</v>
      </c>
    </row>
    <row r="81" spans="1:10" x14ac:dyDescent="0.25">
      <c r="A81" s="26" t="s">
        <v>63</v>
      </c>
      <c r="B81">
        <f>B80*D80-(3-A17)*A35</f>
        <v>91.095778643668325</v>
      </c>
      <c r="C81" s="26" t="s">
        <v>65</v>
      </c>
      <c r="D81">
        <f>B80*(D80^2)-(3-A17)*A35*2</f>
        <v>140.56931117267592</v>
      </c>
      <c r="G81" s="26" t="s">
        <v>62</v>
      </c>
      <c r="H81">
        <f>H80*J80-(3-A17)*A35</f>
        <v>71.192766227806459</v>
      </c>
      <c r="I81" s="26" t="s">
        <v>64</v>
      </c>
      <c r="J81">
        <f>H80*(J80^2)-(3-A17)*A35*2</f>
        <v>113.20269843516988</v>
      </c>
    </row>
    <row r="82" spans="1:10" x14ac:dyDescent="0.25">
      <c r="A82" s="26" t="s">
        <v>67</v>
      </c>
      <c r="B82">
        <f>((B81)^2)/D81</f>
        <v>59.034513418810022</v>
      </c>
      <c r="C82" s="26" t="s">
        <v>69</v>
      </c>
      <c r="D82">
        <f>D81/B81</f>
        <v>1.5430935798082264</v>
      </c>
      <c r="G82" s="26" t="s">
        <v>66</v>
      </c>
      <c r="H82">
        <f>((H81)^2)/J81</f>
        <v>44.772872318672952</v>
      </c>
      <c r="I82" s="26" t="s">
        <v>68</v>
      </c>
      <c r="J82">
        <f>J81/H81</f>
        <v>1.5900870893671664</v>
      </c>
    </row>
    <row r="83" spans="1:10" x14ac:dyDescent="0.25">
      <c r="A83" s="26" t="s">
        <v>72</v>
      </c>
      <c r="B83">
        <f>1/(G40/B82 -G40*A35*(A35-G38)*(F79/(B82*D82)^2))</f>
        <v>19.815350211457048</v>
      </c>
      <c r="C83" s="26" t="s">
        <v>74</v>
      </c>
      <c r="D83">
        <f>D82-A35*(A35 -G38)*(F79/(B82*D82))</f>
        <v>1.8388931342933847</v>
      </c>
      <c r="G83" s="26" t="s">
        <v>71</v>
      </c>
      <c r="H83">
        <f>1/(G40/H82 -G40*A35*(A35-G38)*(L79/(H82*J82)^2))</f>
        <v>15.511974861480565</v>
      </c>
      <c r="I83" s="26" t="s">
        <v>73</v>
      </c>
      <c r="J83">
        <f>J82-A35*(A35 -G38)*(L79/(H82*J82))</f>
        <v>1.8358143785957977</v>
      </c>
    </row>
    <row r="84" spans="1:10" x14ac:dyDescent="0.25">
      <c r="A84" s="26"/>
      <c r="C84" s="26"/>
    </row>
    <row r="85" spans="1:10" x14ac:dyDescent="0.25">
      <c r="A85" s="26"/>
      <c r="C85" s="26"/>
    </row>
    <row r="86" spans="1:10" x14ac:dyDescent="0.25">
      <c r="A86" s="26"/>
      <c r="C86" s="26"/>
    </row>
    <row r="87" spans="1:10" x14ac:dyDescent="0.25">
      <c r="A87" s="26"/>
      <c r="C87" s="26"/>
    </row>
    <row r="88" spans="1:10" x14ac:dyDescent="0.25">
      <c r="A88" s="26"/>
      <c r="C88" s="26"/>
    </row>
    <row r="89" spans="1:10" x14ac:dyDescent="0.25">
      <c r="A89" s="26"/>
      <c r="C89" s="26"/>
    </row>
    <row r="90" spans="1:10" x14ac:dyDescent="0.25">
      <c r="A90" s="26"/>
      <c r="C90" s="26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KN_quantiles</vt:lpstr>
    </vt:vector>
  </TitlesOfParts>
  <Company>Nuffield College,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Nielsen</dc:creator>
  <cp:lastModifiedBy>Taka</cp:lastModifiedBy>
  <dcterms:created xsi:type="dcterms:W3CDTF">2008-06-19T08:06:17Z</dcterms:created>
  <dcterms:modified xsi:type="dcterms:W3CDTF">2018-10-15T10:00:15Z</dcterms:modified>
</cp:coreProperties>
</file>